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80" windowHeight="9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<sst xmlns="http://schemas.openxmlformats.org/spreadsheetml/2006/main" count="278" uniqueCount="163">
  <si>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5-34.</t>
  </si>
  <si>
    <t>2007/1.</t>
  </si>
  <si>
    <t>5-15.</t>
  </si>
  <si>
    <t>5-36.</t>
  </si>
  <si>
    <t>2号俸のみup</t>
  </si>
  <si>
    <t>2008/1.</t>
  </si>
  <si>
    <t>5-16.</t>
  </si>
  <si>
    <t>5-39.</t>
  </si>
  <si>
    <t>*4</t>
  </si>
  <si>
    <t>2009/1.</t>
  </si>
  <si>
    <t>5-17.</t>
  </si>
  <si>
    <t>5-42.</t>
  </si>
  <si>
    <t>2010/1.</t>
  </si>
  <si>
    <t>5-18.</t>
  </si>
  <si>
    <t>5-45.</t>
  </si>
  <si>
    <t xml:space="preserve"> </t>
  </si>
  <si>
    <t>2011/1.</t>
  </si>
  <si>
    <t>5-19.</t>
  </si>
  <si>
    <t>5-49</t>
  </si>
  <si>
    <t>*5</t>
  </si>
  <si>
    <t>2012/1.</t>
  </si>
  <si>
    <t>5-20.</t>
  </si>
  <si>
    <t>5-53</t>
  </si>
  <si>
    <t>2013/1.</t>
  </si>
  <si>
    <t>5-21.</t>
  </si>
  <si>
    <t>5-57</t>
  </si>
  <si>
    <t>2014/1.</t>
  </si>
  <si>
    <t>5-22.</t>
  </si>
  <si>
    <t>5-61</t>
  </si>
  <si>
    <t>2015/1.</t>
  </si>
  <si>
    <t>5-23.</t>
  </si>
  <si>
    <t>2015/1.</t>
  </si>
  <si>
    <t>5-65</t>
  </si>
  <si>
    <t>本給(2006年4月に0.3%下げて現給保証）</t>
  </si>
  <si>
    <t>(*6) 地域手当の暫定支給方法は未公表なので、現給保証された基本給に対して2006年度4%、2007年度5%、2008年度6%が支給されると独自に想定した。</t>
  </si>
  <si>
    <t>(*6) 地域手当の暫定支給方法は未公表なので、現給保証された基本給に対して2006年度4%、2007年度5%、2008年度6%になると仮定した。</t>
  </si>
  <si>
    <t>2024/1.</t>
  </si>
  <si>
    <t>5-73?</t>
  </si>
  <si>
    <t>2025/1.</t>
  </si>
  <si>
    <t>5-75?</t>
  </si>
  <si>
    <t>(*5)　ここから勤務実績によって定昇を決める（ここでは+号と仮定した。）</t>
  </si>
  <si>
    <t>調整手当</t>
  </si>
  <si>
    <t>調整手当（本給*0.03)</t>
  </si>
  <si>
    <t>年額
(本給+調整手当）ｘ（12月＋ボ4.4月)</t>
  </si>
  <si>
    <t>2006年4月から人勧と給与構造調整実施の場合</t>
  </si>
  <si>
    <t>地域手当（本給*0.06)（暫定支給方法は未発表なので推定した）</t>
  </si>
  <si>
    <t>新49号適用</t>
  </si>
  <si>
    <t>年額
(本給+地域手当）ｘ（12月＋ボ4.45月)（2005年は4.4月）</t>
  </si>
  <si>
    <t>年／月</t>
  </si>
  <si>
    <t>現在の給与体系、給与表を維持した場合</t>
  </si>
  <si>
    <t>級ー号</t>
  </si>
  <si>
    <t>本給</t>
  </si>
  <si>
    <t>年額
本給ｘ（12月＋ボ4.4月)</t>
  </si>
  <si>
    <t>注釈</t>
  </si>
  <si>
    <t>新給与表</t>
  </si>
  <si>
    <t>5-14.昇級</t>
  </si>
  <si>
    <t>年額</t>
  </si>
  <si>
    <t>(旧)
級ー号</t>
  </si>
  <si>
    <t>(新)
級－号</t>
  </si>
  <si>
    <t>(新)
本給</t>
  </si>
  <si>
    <t>(現給保障)</t>
  </si>
  <si>
    <t>年間</t>
  </si>
  <si>
    <t>累計</t>
  </si>
  <si>
    <t>退職金
54.6月分</t>
  </si>
  <si>
    <t>支給額
（年額）</t>
  </si>
  <si>
    <t>損失額</t>
  </si>
  <si>
    <t>5-11.昇級</t>
  </si>
  <si>
    <t>新3-46</t>
  </si>
  <si>
    <t>(昇級停止)</t>
  </si>
  <si>
    <t>3月定年</t>
  </si>
  <si>
    <t>2024/1.</t>
  </si>
  <si>
    <t>5-81.</t>
  </si>
  <si>
    <t>2024/3.
定年退職
32年勤続</t>
  </si>
  <si>
    <t>（55歳）*1</t>
  </si>
  <si>
    <t>(*1)　55歳以上は定昇ストップ、また5-23より上の号俸なし</t>
  </si>
  <si>
    <t>（55歳）*2</t>
  </si>
  <si>
    <t>(*3)　新5-81より上の号俸なし</t>
  </si>
  <si>
    <t>2025/1.</t>
  </si>
  <si>
    <t>6-14.昇格</t>
  </si>
  <si>
    <t>新4-37?</t>
  </si>
  <si>
    <t>(?)　新給与表における昇格対応が不明のため、正確ではない。</t>
  </si>
  <si>
    <t>退職金
59.28月分</t>
  </si>
  <si>
    <t>2025/3.
定年退職
37年勤続</t>
  </si>
  <si>
    <t>(*1)　55歳以上は定昇ストップ</t>
  </si>
  <si>
    <t>5-11.</t>
  </si>
  <si>
    <t>5-14.</t>
  </si>
  <si>
    <t>2005/4.</t>
  </si>
  <si>
    <t>5-13.</t>
  </si>
  <si>
    <t>2005/12.</t>
  </si>
  <si>
    <t>ボーナス</t>
  </si>
  <si>
    <t>2006/1.</t>
  </si>
  <si>
    <t>2006/1.</t>
  </si>
  <si>
    <t>2006/4.</t>
  </si>
  <si>
    <t>九州工業大学職員組合、2005年11月11日付け試算をベースに、東北大学職員組合賃金・人事制度検討委員会が試算。</t>
  </si>
  <si>
    <t>地域手当（暫定支給方法は未発表なので推定値）*6</t>
  </si>
  <si>
    <r>
      <t>人勧適用の場合の損失額計算　基本給＋調整手当/地域手当での計算　　</t>
    </r>
    <r>
      <rPr>
        <sz val="12"/>
        <rFont val="ＭＳ Ｐゴシック"/>
        <family val="3"/>
      </rPr>
      <t>（現在45歳、教授、教育職（一）５級－１３号適用者）　(18年後の3月定年退職を想定)</t>
    </r>
  </si>
  <si>
    <r>
      <t>人勧適用の場合の損失額計算　基本給+調整手当/地域手当での計算　　</t>
    </r>
    <r>
      <rPr>
        <sz val="12"/>
        <rFont val="ＭＳ Ｐゴシック"/>
        <family val="3"/>
      </rPr>
      <t>（現在40歳、係長、一般職（一）５級－１0号適用者）　(20年後の3月定年退職を想定)</t>
    </r>
  </si>
  <si>
    <t>　　　実際には、より高いこともより低いこともあり得る。</t>
  </si>
  <si>
    <t>2016/1.</t>
  </si>
  <si>
    <t>5-23.</t>
  </si>
  <si>
    <t>5-67.</t>
  </si>
  <si>
    <t>20１7/1.</t>
  </si>
  <si>
    <t>2017/1.</t>
  </si>
  <si>
    <t>5-69</t>
  </si>
  <si>
    <t>20１8/1.</t>
  </si>
  <si>
    <t>2018/1.</t>
  </si>
  <si>
    <t>5-71</t>
  </si>
  <si>
    <t>20１9/1.</t>
  </si>
  <si>
    <t>2019/1.</t>
  </si>
  <si>
    <t>5-73</t>
  </si>
  <si>
    <t>2020/1.</t>
  </si>
  <si>
    <t>5-75.</t>
  </si>
  <si>
    <t>2021/1.</t>
  </si>
  <si>
    <t>5-77.</t>
  </si>
  <si>
    <t>2022/1.</t>
  </si>
  <si>
    <t>5-79</t>
  </si>
  <si>
    <t>2023/1.</t>
  </si>
  <si>
    <t>5-81.</t>
  </si>
  <si>
    <t>*3</t>
  </si>
  <si>
    <t>2024/1.</t>
  </si>
  <si>
    <t>(*2)　55歳以上は昇級幅制限（良好で+2号）</t>
  </si>
  <si>
    <t>(*4)　定昇幅を現在の3/4に制限（つまり+3号）</t>
  </si>
  <si>
    <t>(*5)　ここから勤務実績によって定昇を決める（ここでは+4号と仮定した。）</t>
  </si>
  <si>
    <t>5-10.</t>
  </si>
  <si>
    <t>5-12.</t>
  </si>
  <si>
    <t>3-48</t>
  </si>
  <si>
    <t>5-13.</t>
  </si>
  <si>
    <t>3-51</t>
  </si>
  <si>
    <t>5-14.</t>
  </si>
  <si>
    <t>3-54</t>
  </si>
  <si>
    <t>5-15.</t>
  </si>
  <si>
    <t>3-57</t>
  </si>
  <si>
    <t>新3-57号適用</t>
  </si>
  <si>
    <t>2011/1.</t>
  </si>
  <si>
    <t>*5</t>
  </si>
  <si>
    <t>2012/1.</t>
  </si>
  <si>
    <t>6-15.</t>
  </si>
  <si>
    <t>4-41?</t>
  </si>
  <si>
    <t>2013/1.</t>
  </si>
  <si>
    <t>6-16.</t>
  </si>
  <si>
    <t>4-45?</t>
  </si>
  <si>
    <t>2014/1.</t>
  </si>
  <si>
    <t>6-17.</t>
  </si>
  <si>
    <t>4-49?</t>
  </si>
  <si>
    <t>6-18.</t>
  </si>
  <si>
    <t>4-53?</t>
  </si>
  <si>
    <t>6-19.</t>
  </si>
  <si>
    <t>4-57?</t>
  </si>
  <si>
    <t>6-20.</t>
  </si>
  <si>
    <t>4-61?</t>
  </si>
  <si>
    <t>6-21.</t>
  </si>
  <si>
    <t>4-65?</t>
  </si>
  <si>
    <t>6-22.</t>
  </si>
  <si>
    <t>4-69?</t>
  </si>
  <si>
    <t>6-23.</t>
  </si>
  <si>
    <t>4-73?</t>
  </si>
  <si>
    <t>4-75?</t>
  </si>
  <si>
    <t>7-21.昇格</t>
  </si>
  <si>
    <t>2022/1.</t>
  </si>
  <si>
    <t>5-69?</t>
  </si>
  <si>
    <t>2023/1.</t>
  </si>
  <si>
    <t>7-21.</t>
  </si>
  <si>
    <t>5-71?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</si>
</sst>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6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56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17" fontId="3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17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56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 wrapText="1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8" xfId="0" applyNumberFormat="1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6"/>
  <sheetViews>
    <sheetView tabSelected="1" view="pageBreakPreview" zoomScaleSheetLayoutView="100" workbookViewId="0" topLeftCell="A1">
      <selection activeCell="A2" sqref="A2"/>
    </sheetView>
  </sheetViews>
  <sheetFormatPr defaultColWidth="13.00390625" defaultRowHeight="13.5"/>
  <cols>
    <col min="1" max="1" width="7.375" style="0" customWidth="1"/>
    <col min="2" max="2" width="9.375" style="0" bestFit="1" customWidth="1"/>
    <col min="3" max="4" width="8.125" style="0" customWidth="1"/>
    <col min="5" max="5" width="10.125" style="53" customWidth="1"/>
    <col min="6" max="6" width="10.125" style="0" customWidth="1"/>
    <col min="7" max="7" width="1.625" style="0" customWidth="1"/>
    <col min="8" max="8" width="7.75390625" style="0" customWidth="1"/>
    <col min="9" max="9" width="7.125" style="0" customWidth="1"/>
    <col min="10" max="10" width="7.375" style="0" customWidth="1"/>
    <col min="11" max="11" width="8.625" style="0" customWidth="1"/>
    <col min="12" max="12" width="11.25390625" style="0" customWidth="1"/>
    <col min="13" max="14" width="7.625" style="0" customWidth="1"/>
    <col min="15" max="15" width="7.625" style="53" customWidth="1"/>
    <col min="16" max="16" width="10.125" style="53" customWidth="1"/>
    <col min="17" max="17" width="8.625" style="0" customWidth="1"/>
    <col min="18" max="18" width="10.375" style="53" customWidth="1"/>
    <col min="19" max="19" width="8.75390625" style="0" customWidth="1"/>
    <col min="20" max="20" width="9.875" style="0" customWidth="1"/>
    <col min="21" max="21" width="10.375" style="0" customWidth="1"/>
    <col min="22" max="16384" width="8.75390625" style="0" customWidth="1"/>
  </cols>
  <sheetData>
    <row r="1" ht="21" customHeight="1"/>
    <row r="2" ht="27" customHeight="1">
      <c r="A2" s="1" t="s">
        <v>95</v>
      </c>
    </row>
    <row r="3" ht="9" customHeight="1"/>
    <row r="4" spans="1:21" ht="27.75" customHeight="1">
      <c r="A4" s="4"/>
      <c r="B4" s="5" t="s">
        <v>49</v>
      </c>
      <c r="C4" s="6"/>
      <c r="D4" s="6"/>
      <c r="E4" s="54"/>
      <c r="F4" s="7"/>
      <c r="G4" s="2"/>
      <c r="H4" s="4"/>
      <c r="I4" s="4" t="s">
        <v>54</v>
      </c>
      <c r="J4" s="6"/>
      <c r="K4" s="6"/>
      <c r="L4" s="4"/>
      <c r="M4" s="6" t="s">
        <v>44</v>
      </c>
      <c r="N4" s="6"/>
      <c r="O4" s="54"/>
      <c r="P4" s="54"/>
      <c r="Q4" s="6"/>
      <c r="R4" s="63"/>
      <c r="S4" s="6"/>
      <c r="T4" s="37" t="s">
        <v>65</v>
      </c>
      <c r="U4" s="23"/>
    </row>
    <row r="5" spans="1:21" s="51" customFormat="1" ht="97.5">
      <c r="A5" s="14" t="s">
        <v>48</v>
      </c>
      <c r="B5" s="14" t="s">
        <v>50</v>
      </c>
      <c r="C5" s="14" t="s">
        <v>51</v>
      </c>
      <c r="D5" s="14" t="s">
        <v>42</v>
      </c>
      <c r="E5" s="55" t="s">
        <v>43</v>
      </c>
      <c r="F5" s="14" t="s">
        <v>53</v>
      </c>
      <c r="G5" s="49"/>
      <c r="H5" s="14" t="s">
        <v>48</v>
      </c>
      <c r="I5" s="14" t="s">
        <v>58</v>
      </c>
      <c r="J5" s="14" t="s">
        <v>59</v>
      </c>
      <c r="K5" s="14" t="s">
        <v>45</v>
      </c>
      <c r="L5" s="14" t="s">
        <v>57</v>
      </c>
      <c r="M5" s="14" t="s">
        <v>33</v>
      </c>
      <c r="N5" s="14" t="s">
        <v>41</v>
      </c>
      <c r="O5" s="55" t="s">
        <v>94</v>
      </c>
      <c r="P5" s="55" t="s">
        <v>47</v>
      </c>
      <c r="Q5" s="14" t="s">
        <v>53</v>
      </c>
      <c r="R5" s="55" t="s">
        <v>64</v>
      </c>
      <c r="S5" s="14"/>
      <c r="T5" s="14" t="s">
        <v>61</v>
      </c>
      <c r="U5" s="50" t="s">
        <v>62</v>
      </c>
    </row>
    <row r="6" spans="1:21" ht="16.5">
      <c r="A6" s="9" t="s">
        <v>86</v>
      </c>
      <c r="B6" s="10" t="s">
        <v>87</v>
      </c>
      <c r="C6" s="27">
        <v>508500</v>
      </c>
      <c r="D6" s="27">
        <f>C6*0.03</f>
        <v>15255</v>
      </c>
      <c r="E6" s="56"/>
      <c r="F6" s="9"/>
      <c r="G6" s="3"/>
      <c r="H6" s="19" t="s">
        <v>86</v>
      </c>
      <c r="I6" s="19"/>
      <c r="J6" s="11"/>
      <c r="K6" s="11"/>
      <c r="L6" s="10" t="s">
        <v>87</v>
      </c>
      <c r="M6" s="27">
        <v>508500</v>
      </c>
      <c r="N6" s="27">
        <f>M6*0.03</f>
        <v>15255</v>
      </c>
      <c r="O6" s="66"/>
      <c r="P6" s="56"/>
      <c r="Q6" s="9"/>
      <c r="R6" s="56"/>
      <c r="S6" s="9"/>
      <c r="T6" s="9"/>
      <c r="U6" s="20"/>
    </row>
    <row r="7" spans="1:21" ht="16.5">
      <c r="A7" s="9" t="s">
        <v>88</v>
      </c>
      <c r="B7" s="10"/>
      <c r="C7" s="27"/>
      <c r="D7" s="27"/>
      <c r="E7" s="56">
        <f>(C6+D6)*2.3</f>
        <v>1204636.5</v>
      </c>
      <c r="F7" s="9" t="s">
        <v>89</v>
      </c>
      <c r="G7" s="3"/>
      <c r="H7" s="9" t="s">
        <v>88</v>
      </c>
      <c r="I7" s="19"/>
      <c r="J7" s="19"/>
      <c r="K7" s="19"/>
      <c r="L7" s="10"/>
      <c r="M7" s="27"/>
      <c r="N7" s="27"/>
      <c r="O7" s="66"/>
      <c r="P7" s="56">
        <f>(M6+N6)*2.3</f>
        <v>1204636.5</v>
      </c>
      <c r="Q7" s="9" t="s">
        <v>89</v>
      </c>
      <c r="R7" s="56"/>
      <c r="S7" s="9"/>
      <c r="T7" s="9"/>
      <c r="U7" s="9"/>
    </row>
    <row r="8" spans="1:21" ht="16.5">
      <c r="A8" s="12"/>
      <c r="B8" s="15"/>
      <c r="C8" s="28"/>
      <c r="D8" s="28"/>
      <c r="E8" s="57">
        <f>(C6+D6)*16.4</f>
        <v>8589582</v>
      </c>
      <c r="F8" s="12" t="s">
        <v>56</v>
      </c>
      <c r="G8" s="3"/>
      <c r="H8" s="21"/>
      <c r="I8" s="19"/>
      <c r="J8" s="19"/>
      <c r="K8" s="19"/>
      <c r="L8" s="15"/>
      <c r="M8" s="28"/>
      <c r="N8" s="28"/>
      <c r="O8" s="67"/>
      <c r="P8" s="57">
        <f>(M6+N6)*16.4</f>
        <v>8589582</v>
      </c>
      <c r="Q8" s="12" t="s">
        <v>56</v>
      </c>
      <c r="R8" s="57">
        <f>P8</f>
        <v>8589582</v>
      </c>
      <c r="S8" s="12"/>
      <c r="T8" s="16">
        <f>-E8+R8</f>
        <v>0</v>
      </c>
      <c r="U8" s="16">
        <f>T8</f>
        <v>0</v>
      </c>
    </row>
    <row r="9" spans="1:21" ht="18" thickBot="1">
      <c r="A9" s="17" t="s">
        <v>90</v>
      </c>
      <c r="B9" s="8" t="s">
        <v>55</v>
      </c>
      <c r="C9" s="29">
        <v>519700</v>
      </c>
      <c r="D9" s="27">
        <f>C9*0.03</f>
        <v>15591</v>
      </c>
      <c r="E9" s="58"/>
      <c r="F9" s="8"/>
      <c r="G9" s="3"/>
      <c r="H9" s="8" t="s">
        <v>91</v>
      </c>
      <c r="I9" s="12"/>
      <c r="J9" s="12"/>
      <c r="K9" s="3"/>
      <c r="L9" s="39" t="s">
        <v>85</v>
      </c>
      <c r="M9" s="29">
        <v>519700</v>
      </c>
      <c r="N9" s="29">
        <f>M9*0.03</f>
        <v>15591</v>
      </c>
      <c r="O9" s="68"/>
      <c r="P9" s="58"/>
      <c r="Q9" s="25"/>
      <c r="R9" s="64"/>
      <c r="S9" s="8" t="s">
        <v>60</v>
      </c>
      <c r="T9" s="8"/>
      <c r="U9" s="8"/>
    </row>
    <row r="10" spans="1:21" ht="18" thickTop="1">
      <c r="A10" s="12"/>
      <c r="B10" s="18"/>
      <c r="C10" s="30"/>
      <c r="D10" s="30"/>
      <c r="E10" s="57">
        <f>(C9+D9)*16.4</f>
        <v>8778772.399999999</v>
      </c>
      <c r="F10" s="12" t="s">
        <v>56</v>
      </c>
      <c r="G10" s="3"/>
      <c r="H10" s="12" t="s">
        <v>92</v>
      </c>
      <c r="I10" s="12" t="s">
        <v>0</v>
      </c>
      <c r="J10" s="28">
        <v>489400</v>
      </c>
      <c r="K10" s="32">
        <f>J10*0.04</f>
        <v>19576</v>
      </c>
      <c r="L10" s="3"/>
      <c r="M10" s="32">
        <f>M9*0.997</f>
        <v>518140.9</v>
      </c>
      <c r="N10" s="26"/>
      <c r="O10" s="67">
        <f>M10*0.04</f>
        <v>20725.636000000002</v>
      </c>
      <c r="P10" s="57">
        <f>(M9+N9)*3+(J10+K10)*9+(M9+N9)*2.125/2+(J10+K10)*2.125/2+(J10+K10)*2.325</f>
        <v>8479559.8875</v>
      </c>
      <c r="Q10" s="3"/>
      <c r="R10" s="65">
        <f>(M9+N9)*3+(M10+O10)*9+(M9+N9)*2.125/2+(M10+O10)*2.125/2+(M10+O10)*2.325</f>
        <v>8849828.902200002</v>
      </c>
      <c r="S10" s="9" t="s">
        <v>68</v>
      </c>
      <c r="T10" s="16">
        <f aca="true" t="shared" si="0" ref="T10:T27">-E10+R10</f>
        <v>71056.50220000371</v>
      </c>
      <c r="U10" s="16">
        <f>U8+T10</f>
        <v>71056.50220000371</v>
      </c>
    </row>
    <row r="11" spans="1:21" ht="16.5">
      <c r="A11" s="13" t="s">
        <v>1</v>
      </c>
      <c r="B11" s="13" t="s">
        <v>2</v>
      </c>
      <c r="C11" s="32">
        <v>530000</v>
      </c>
      <c r="D11" s="29">
        <f>C11*0.03</f>
        <v>15900</v>
      </c>
      <c r="E11" s="59">
        <f>ROUND((C11+D11)*16.4,0)</f>
        <v>8952760</v>
      </c>
      <c r="F11" s="13"/>
      <c r="G11" s="34"/>
      <c r="H11" s="8" t="s">
        <v>1</v>
      </c>
      <c r="I11" s="8" t="s">
        <v>3</v>
      </c>
      <c r="J11" s="29">
        <v>494000</v>
      </c>
      <c r="K11" s="32">
        <f>J11*0.05</f>
        <v>24700</v>
      </c>
      <c r="L11" s="3" t="s">
        <v>4</v>
      </c>
      <c r="M11" s="32">
        <f>M10</f>
        <v>518140.9</v>
      </c>
      <c r="N11" s="26"/>
      <c r="O11" s="71">
        <f>M11*0.05</f>
        <v>25907.045000000002</v>
      </c>
      <c r="P11" s="58">
        <f>(J11+K11)*16.45</f>
        <v>8532615</v>
      </c>
      <c r="Q11" s="3"/>
      <c r="R11" s="65">
        <f>(M11+O11)*16.45</f>
        <v>8949588.69525</v>
      </c>
      <c r="S11" s="9"/>
      <c r="T11" s="16">
        <f t="shared" si="0"/>
        <v>-3171.3047499991953</v>
      </c>
      <c r="U11" s="16">
        <f aca="true" t="shared" si="1" ref="U11:U27">U10+T11</f>
        <v>67885.19745000452</v>
      </c>
    </row>
    <row r="12" spans="1:21" ht="16.5">
      <c r="A12" s="13" t="s">
        <v>5</v>
      </c>
      <c r="B12" s="13" t="s">
        <v>6</v>
      </c>
      <c r="C12" s="32">
        <v>539200</v>
      </c>
      <c r="D12" s="32">
        <f aca="true" t="shared" si="2" ref="D12:D28">C12*0.03</f>
        <v>16176</v>
      </c>
      <c r="E12" s="59">
        <f aca="true" t="shared" si="3" ref="E12:E27">ROUND((C12+D12)*16.4,0)</f>
        <v>9108166</v>
      </c>
      <c r="F12" s="13"/>
      <c r="G12" s="34"/>
      <c r="H12" s="13" t="s">
        <v>5</v>
      </c>
      <c r="I12" s="13" t="s">
        <v>7</v>
      </c>
      <c r="J12" s="32">
        <v>503000</v>
      </c>
      <c r="K12" s="32">
        <f aca="true" t="shared" si="4" ref="K12:K28">J12*0.06</f>
        <v>30180</v>
      </c>
      <c r="L12" s="3" t="s">
        <v>8</v>
      </c>
      <c r="M12" s="32">
        <f>M11</f>
        <v>518140.9</v>
      </c>
      <c r="N12" s="26"/>
      <c r="O12" s="69">
        <f>M12*0.06</f>
        <v>31088.454</v>
      </c>
      <c r="P12" s="58">
        <f>(J12+K12)*16.45</f>
        <v>8770811</v>
      </c>
      <c r="Q12" s="3"/>
      <c r="R12" s="65">
        <f>(M12+O12)*16.45</f>
        <v>9034822.873300001</v>
      </c>
      <c r="T12" s="16">
        <f t="shared" si="0"/>
        <v>-73343.12669999897</v>
      </c>
      <c r="U12" s="16">
        <f t="shared" si="1"/>
        <v>-5457.929249994457</v>
      </c>
    </row>
    <row r="13" spans="1:21" ht="21.75" customHeight="1">
      <c r="A13" s="13" t="s">
        <v>9</v>
      </c>
      <c r="B13" s="13" t="s">
        <v>10</v>
      </c>
      <c r="C13" s="32">
        <v>548300</v>
      </c>
      <c r="D13" s="32">
        <f t="shared" si="2"/>
        <v>16449</v>
      </c>
      <c r="E13" s="59">
        <f t="shared" si="3"/>
        <v>9261884</v>
      </c>
      <c r="F13" s="13"/>
      <c r="G13" s="34"/>
      <c r="H13" s="12" t="s">
        <v>9</v>
      </c>
      <c r="I13" s="12" t="s">
        <v>11</v>
      </c>
      <c r="J13" s="28">
        <v>506300</v>
      </c>
      <c r="K13" s="32">
        <f t="shared" si="4"/>
        <v>30378</v>
      </c>
      <c r="L13" s="3"/>
      <c r="M13" s="32">
        <f>M12</f>
        <v>518140.9</v>
      </c>
      <c r="N13" s="26"/>
      <c r="O13" s="71">
        <f>M13*0.06</f>
        <v>31088.454</v>
      </c>
      <c r="P13" s="58">
        <f>(J13+K13)*16.45</f>
        <v>8828353.1</v>
      </c>
      <c r="Q13" s="13"/>
      <c r="R13" s="65">
        <f>(M13+O13)*16.45</f>
        <v>9034822.873300001</v>
      </c>
      <c r="S13" s="12"/>
      <c r="T13" s="16">
        <f t="shared" si="0"/>
        <v>-227061.12669999897</v>
      </c>
      <c r="U13" s="16">
        <f t="shared" si="1"/>
        <v>-232519.05594999343</v>
      </c>
    </row>
    <row r="14" spans="1:21" ht="24.75" customHeight="1">
      <c r="A14" s="13" t="s">
        <v>12</v>
      </c>
      <c r="B14" s="13" t="s">
        <v>13</v>
      </c>
      <c r="C14" s="32">
        <v>557200</v>
      </c>
      <c r="D14" s="32">
        <f t="shared" si="2"/>
        <v>16716</v>
      </c>
      <c r="E14" s="59">
        <f t="shared" si="3"/>
        <v>9412222</v>
      </c>
      <c r="F14" s="13"/>
      <c r="G14" s="34"/>
      <c r="H14" s="13" t="s">
        <v>12</v>
      </c>
      <c r="I14" s="13" t="s">
        <v>14</v>
      </c>
      <c r="J14" s="32">
        <v>512100</v>
      </c>
      <c r="K14" s="32">
        <f t="shared" si="4"/>
        <v>30726</v>
      </c>
      <c r="L14" s="3" t="s">
        <v>15</v>
      </c>
      <c r="M14" s="32">
        <f>M13</f>
        <v>518140.9</v>
      </c>
      <c r="N14" s="26"/>
      <c r="O14" s="69">
        <f>M14*0.06</f>
        <v>31088.454</v>
      </c>
      <c r="P14" s="58">
        <f>(J14+K14)*16.45</f>
        <v>8929487.7</v>
      </c>
      <c r="Q14" s="48"/>
      <c r="R14" s="65">
        <f>(M14+O14)*16.45</f>
        <v>9034822.873300001</v>
      </c>
      <c r="S14" s="9"/>
      <c r="T14" s="16">
        <f t="shared" si="0"/>
        <v>-377399.126699999</v>
      </c>
      <c r="U14" s="16">
        <f t="shared" si="1"/>
        <v>-609918.1826499924</v>
      </c>
    </row>
    <row r="15" spans="1:21" ht="27" customHeight="1">
      <c r="A15" s="13" t="s">
        <v>16</v>
      </c>
      <c r="B15" s="13" t="s">
        <v>17</v>
      </c>
      <c r="C15" s="32">
        <v>566100</v>
      </c>
      <c r="D15" s="32">
        <f t="shared" si="2"/>
        <v>16983</v>
      </c>
      <c r="E15" s="59">
        <f t="shared" si="3"/>
        <v>9562561</v>
      </c>
      <c r="F15" s="13"/>
      <c r="G15" s="34"/>
      <c r="H15" s="12" t="s">
        <v>16</v>
      </c>
      <c r="I15" s="12" t="s">
        <v>18</v>
      </c>
      <c r="J15" s="28">
        <v>519800</v>
      </c>
      <c r="K15" s="32">
        <f t="shared" si="4"/>
        <v>31188</v>
      </c>
      <c r="L15" s="3" t="s">
        <v>19</v>
      </c>
      <c r="M15" s="32">
        <f>M14</f>
        <v>518140.9</v>
      </c>
      <c r="N15" s="34"/>
      <c r="O15" s="71">
        <f>M15*0.06</f>
        <v>31088.454</v>
      </c>
      <c r="P15" s="59">
        <f>(J15+K15)*16.45</f>
        <v>9063752.6</v>
      </c>
      <c r="Q15" s="14" t="s">
        <v>46</v>
      </c>
      <c r="R15" s="59">
        <f aca="true" t="shared" si="5" ref="R15:R27">(J15+K15)*16.45</f>
        <v>9063752.6</v>
      </c>
      <c r="S15" s="24"/>
      <c r="T15" s="36">
        <f t="shared" si="0"/>
        <v>-498808.4000000004</v>
      </c>
      <c r="U15" s="36">
        <f t="shared" si="1"/>
        <v>-1108726.5826499928</v>
      </c>
    </row>
    <row r="16" spans="1:21" ht="18.75" customHeight="1">
      <c r="A16" s="13" t="s">
        <v>20</v>
      </c>
      <c r="B16" s="13" t="s">
        <v>21</v>
      </c>
      <c r="C16" s="32">
        <v>574300</v>
      </c>
      <c r="D16" s="32">
        <f t="shared" si="2"/>
        <v>17229</v>
      </c>
      <c r="E16" s="59">
        <f t="shared" si="3"/>
        <v>9701076</v>
      </c>
      <c r="F16" s="13"/>
      <c r="G16" s="34"/>
      <c r="H16" s="12" t="s">
        <v>20</v>
      </c>
      <c r="I16" s="12" t="s">
        <v>22</v>
      </c>
      <c r="J16" s="28">
        <v>527500</v>
      </c>
      <c r="K16" s="32">
        <f t="shared" si="4"/>
        <v>31650</v>
      </c>
      <c r="L16" s="3"/>
      <c r="M16" s="34"/>
      <c r="N16" s="34"/>
      <c r="O16" s="62"/>
      <c r="P16" s="62"/>
      <c r="Q16" s="38"/>
      <c r="R16" s="59">
        <f t="shared" si="5"/>
        <v>9198017.5</v>
      </c>
      <c r="S16" s="24"/>
      <c r="T16" s="36">
        <f t="shared" si="0"/>
        <v>-503058.5</v>
      </c>
      <c r="U16" s="36">
        <f t="shared" si="1"/>
        <v>-1611785.0826499928</v>
      </c>
    </row>
    <row r="17" spans="1:21" ht="15.75" customHeight="1">
      <c r="A17" s="13" t="s">
        <v>23</v>
      </c>
      <c r="B17" s="13" t="s">
        <v>24</v>
      </c>
      <c r="C17" s="32">
        <v>580600</v>
      </c>
      <c r="D17" s="32">
        <f t="shared" si="2"/>
        <v>17418</v>
      </c>
      <c r="E17" s="59">
        <f t="shared" si="3"/>
        <v>9807495</v>
      </c>
      <c r="F17" s="13"/>
      <c r="G17" s="26"/>
      <c r="H17" s="12" t="s">
        <v>23</v>
      </c>
      <c r="I17" s="12" t="s">
        <v>25</v>
      </c>
      <c r="J17" s="28">
        <v>534400</v>
      </c>
      <c r="K17" s="32">
        <f t="shared" si="4"/>
        <v>32064</v>
      </c>
      <c r="L17" s="3"/>
      <c r="M17" s="34"/>
      <c r="N17" s="34"/>
      <c r="O17" s="62"/>
      <c r="P17" s="62"/>
      <c r="Q17" s="26"/>
      <c r="R17" s="59">
        <f t="shared" si="5"/>
        <v>9318332.799999999</v>
      </c>
      <c r="S17" s="24"/>
      <c r="T17" s="36">
        <f t="shared" si="0"/>
        <v>-489162.2000000011</v>
      </c>
      <c r="U17" s="36">
        <f t="shared" si="1"/>
        <v>-2100947.282649994</v>
      </c>
    </row>
    <row r="18" spans="1:21" ht="16.5">
      <c r="A18" s="13" t="s">
        <v>26</v>
      </c>
      <c r="B18" s="13" t="s">
        <v>27</v>
      </c>
      <c r="C18" s="32">
        <v>585600</v>
      </c>
      <c r="D18" s="32">
        <f t="shared" si="2"/>
        <v>17568</v>
      </c>
      <c r="E18" s="59">
        <f t="shared" si="3"/>
        <v>9891955</v>
      </c>
      <c r="F18" s="13"/>
      <c r="G18" s="26"/>
      <c r="H18" s="12" t="s">
        <v>26</v>
      </c>
      <c r="I18" s="12" t="s">
        <v>28</v>
      </c>
      <c r="J18" s="28">
        <v>539600</v>
      </c>
      <c r="K18" s="32">
        <f t="shared" si="4"/>
        <v>32376</v>
      </c>
      <c r="L18" s="3"/>
      <c r="M18" s="34"/>
      <c r="N18" s="34"/>
      <c r="O18" s="62"/>
      <c r="P18" s="62"/>
      <c r="Q18" s="26"/>
      <c r="R18" s="59">
        <f t="shared" si="5"/>
        <v>9409005.2</v>
      </c>
      <c r="S18" s="24"/>
      <c r="T18" s="36">
        <f t="shared" si="0"/>
        <v>-482949.80000000075</v>
      </c>
      <c r="U18" s="36">
        <f t="shared" si="1"/>
        <v>-2583897.0826499946</v>
      </c>
    </row>
    <row r="19" spans="1:21" ht="16.5">
      <c r="A19" s="13" t="s">
        <v>29</v>
      </c>
      <c r="B19" s="13" t="s">
        <v>30</v>
      </c>
      <c r="C19" s="32">
        <v>590200</v>
      </c>
      <c r="D19" s="32">
        <f t="shared" si="2"/>
        <v>17706</v>
      </c>
      <c r="E19" s="59">
        <f t="shared" si="3"/>
        <v>9969658</v>
      </c>
      <c r="F19" s="13" t="s">
        <v>73</v>
      </c>
      <c r="G19" s="26"/>
      <c r="H19" s="9" t="s">
        <v>31</v>
      </c>
      <c r="I19" s="9" t="s">
        <v>32</v>
      </c>
      <c r="J19" s="27">
        <v>543400</v>
      </c>
      <c r="K19" s="32">
        <f t="shared" si="4"/>
        <v>32604</v>
      </c>
      <c r="L19" s="3" t="s">
        <v>75</v>
      </c>
      <c r="M19" s="34"/>
      <c r="N19" s="34"/>
      <c r="O19" s="62"/>
      <c r="P19" s="62"/>
      <c r="R19" s="59">
        <f t="shared" si="5"/>
        <v>9475265.799999999</v>
      </c>
      <c r="S19" s="24"/>
      <c r="T19" s="36">
        <f t="shared" si="0"/>
        <v>-494392.2000000011</v>
      </c>
      <c r="U19" s="36">
        <f t="shared" si="1"/>
        <v>-3078289.2826499958</v>
      </c>
    </row>
    <row r="20" spans="1:21" ht="16.5">
      <c r="A20" s="35" t="s">
        <v>98</v>
      </c>
      <c r="B20" s="13" t="s">
        <v>99</v>
      </c>
      <c r="C20" s="36">
        <v>590200</v>
      </c>
      <c r="D20" s="32">
        <f t="shared" si="2"/>
        <v>17706</v>
      </c>
      <c r="E20" s="59">
        <f t="shared" si="3"/>
        <v>9969658</v>
      </c>
      <c r="F20" s="13"/>
      <c r="G20" s="26"/>
      <c r="H20" s="13" t="s">
        <v>98</v>
      </c>
      <c r="I20" s="13" t="s">
        <v>100</v>
      </c>
      <c r="J20" s="32">
        <v>545200</v>
      </c>
      <c r="K20" s="32">
        <f t="shared" si="4"/>
        <v>32712</v>
      </c>
      <c r="L20" s="3"/>
      <c r="M20" s="34"/>
      <c r="N20" s="34"/>
      <c r="O20" s="62"/>
      <c r="P20" s="62"/>
      <c r="Q20" s="34"/>
      <c r="R20" s="59">
        <f t="shared" si="5"/>
        <v>9506652.4</v>
      </c>
      <c r="S20" s="24"/>
      <c r="T20" s="36">
        <f t="shared" si="0"/>
        <v>-463005.5999999996</v>
      </c>
      <c r="U20" s="36">
        <f t="shared" si="1"/>
        <v>-3541294.8826499954</v>
      </c>
    </row>
    <row r="21" spans="1:21" ht="16.5">
      <c r="A21" s="13" t="s">
        <v>101</v>
      </c>
      <c r="B21" s="13" t="s">
        <v>99</v>
      </c>
      <c r="C21" s="36">
        <v>590200</v>
      </c>
      <c r="D21" s="32">
        <f t="shared" si="2"/>
        <v>17706</v>
      </c>
      <c r="E21" s="59">
        <f t="shared" si="3"/>
        <v>9969658</v>
      </c>
      <c r="F21" s="13"/>
      <c r="G21" s="34"/>
      <c r="H21" s="12" t="s">
        <v>102</v>
      </c>
      <c r="I21" s="12" t="s">
        <v>103</v>
      </c>
      <c r="J21" s="28">
        <v>547000</v>
      </c>
      <c r="K21" s="32">
        <f t="shared" si="4"/>
        <v>32820</v>
      </c>
      <c r="L21" s="34"/>
      <c r="M21" s="34"/>
      <c r="N21" s="34"/>
      <c r="O21" s="62"/>
      <c r="P21" s="62"/>
      <c r="Q21" s="34"/>
      <c r="R21" s="59">
        <f t="shared" si="5"/>
        <v>9538039</v>
      </c>
      <c r="S21" s="24"/>
      <c r="T21" s="36">
        <f t="shared" si="0"/>
        <v>-431619</v>
      </c>
      <c r="U21" s="36">
        <f t="shared" si="1"/>
        <v>-3972913.8826499954</v>
      </c>
    </row>
    <row r="22" spans="1:21" ht="16.5">
      <c r="A22" s="13" t="s">
        <v>104</v>
      </c>
      <c r="B22" s="13" t="s">
        <v>99</v>
      </c>
      <c r="C22" s="36">
        <v>590200</v>
      </c>
      <c r="D22" s="32">
        <f t="shared" si="2"/>
        <v>17706</v>
      </c>
      <c r="E22" s="59">
        <f t="shared" si="3"/>
        <v>9969658</v>
      </c>
      <c r="F22" s="13"/>
      <c r="G22" s="34"/>
      <c r="H22" s="12" t="s">
        <v>105</v>
      </c>
      <c r="I22" s="12" t="s">
        <v>106</v>
      </c>
      <c r="J22" s="28">
        <v>548800</v>
      </c>
      <c r="K22" s="32">
        <f t="shared" si="4"/>
        <v>32928</v>
      </c>
      <c r="L22" s="34"/>
      <c r="M22" s="34"/>
      <c r="N22" s="34"/>
      <c r="O22" s="62"/>
      <c r="P22" s="62"/>
      <c r="Q22" s="34"/>
      <c r="R22" s="59">
        <f t="shared" si="5"/>
        <v>9569425.6</v>
      </c>
      <c r="S22" s="24"/>
      <c r="T22" s="36">
        <f t="shared" si="0"/>
        <v>-400232.4000000004</v>
      </c>
      <c r="U22" s="36">
        <f t="shared" si="1"/>
        <v>-4373146.282649996</v>
      </c>
    </row>
    <row r="23" spans="1:21" ht="16.5">
      <c r="A23" s="13" t="s">
        <v>107</v>
      </c>
      <c r="B23" s="13" t="s">
        <v>99</v>
      </c>
      <c r="C23" s="36">
        <v>590200</v>
      </c>
      <c r="D23" s="32">
        <f t="shared" si="2"/>
        <v>17706</v>
      </c>
      <c r="E23" s="59">
        <f t="shared" si="3"/>
        <v>9969658</v>
      </c>
      <c r="F23" s="13"/>
      <c r="G23" s="34"/>
      <c r="H23" s="12" t="s">
        <v>108</v>
      </c>
      <c r="I23" s="12" t="s">
        <v>109</v>
      </c>
      <c r="J23" s="28">
        <v>550600</v>
      </c>
      <c r="K23" s="32">
        <f t="shared" si="4"/>
        <v>33036</v>
      </c>
      <c r="L23" s="34"/>
      <c r="M23" s="34"/>
      <c r="N23" s="34"/>
      <c r="O23" s="62"/>
      <c r="P23" s="62"/>
      <c r="Q23" s="34"/>
      <c r="R23" s="59">
        <f t="shared" si="5"/>
        <v>9600812.2</v>
      </c>
      <c r="S23" s="24"/>
      <c r="T23" s="36">
        <f t="shared" si="0"/>
        <v>-368845.80000000075</v>
      </c>
      <c r="U23" s="36">
        <f t="shared" si="1"/>
        <v>-4741992.0826499965</v>
      </c>
    </row>
    <row r="24" spans="1:21" ht="16.5">
      <c r="A24" s="13" t="s">
        <v>110</v>
      </c>
      <c r="B24" s="13" t="s">
        <v>99</v>
      </c>
      <c r="C24" s="36">
        <v>590200</v>
      </c>
      <c r="D24" s="32">
        <f t="shared" si="2"/>
        <v>17706</v>
      </c>
      <c r="E24" s="59">
        <f t="shared" si="3"/>
        <v>9969658</v>
      </c>
      <c r="F24" s="13"/>
      <c r="G24" s="34"/>
      <c r="H24" s="9" t="s">
        <v>110</v>
      </c>
      <c r="I24" s="9" t="s">
        <v>111</v>
      </c>
      <c r="J24" s="27">
        <v>552400</v>
      </c>
      <c r="K24" s="32">
        <f t="shared" si="4"/>
        <v>33144</v>
      </c>
      <c r="L24" s="34"/>
      <c r="M24" s="34"/>
      <c r="N24" s="34"/>
      <c r="O24" s="62"/>
      <c r="P24" s="62"/>
      <c r="Q24" s="34"/>
      <c r="R24" s="59">
        <f t="shared" si="5"/>
        <v>9632198.799999999</v>
      </c>
      <c r="S24" s="24"/>
      <c r="T24" s="36">
        <f t="shared" si="0"/>
        <v>-337459.2000000011</v>
      </c>
      <c r="U24" s="36">
        <f t="shared" si="1"/>
        <v>-5079451.282649998</v>
      </c>
    </row>
    <row r="25" spans="1:21" ht="16.5">
      <c r="A25" s="13" t="s">
        <v>112</v>
      </c>
      <c r="B25" s="13" t="s">
        <v>99</v>
      </c>
      <c r="C25" s="36">
        <v>590200</v>
      </c>
      <c r="D25" s="32">
        <f t="shared" si="2"/>
        <v>17706</v>
      </c>
      <c r="E25" s="59">
        <f t="shared" si="3"/>
        <v>9969658</v>
      </c>
      <c r="F25" s="13"/>
      <c r="G25" s="34"/>
      <c r="H25" s="13" t="s">
        <v>112</v>
      </c>
      <c r="I25" s="13" t="s">
        <v>113</v>
      </c>
      <c r="J25" s="32">
        <v>554200</v>
      </c>
      <c r="K25" s="32">
        <f t="shared" si="4"/>
        <v>33252</v>
      </c>
      <c r="L25" s="34"/>
      <c r="M25" s="34"/>
      <c r="N25" s="34"/>
      <c r="O25" s="62"/>
      <c r="P25" s="62"/>
      <c r="Q25" s="34"/>
      <c r="R25" s="59">
        <f t="shared" si="5"/>
        <v>9663585.4</v>
      </c>
      <c r="S25" s="24"/>
      <c r="T25" s="36">
        <f t="shared" si="0"/>
        <v>-306072.5999999996</v>
      </c>
      <c r="U25" s="36">
        <f t="shared" si="1"/>
        <v>-5385523.882649997</v>
      </c>
    </row>
    <row r="26" spans="1:21" ht="16.5">
      <c r="A26" s="13" t="s">
        <v>114</v>
      </c>
      <c r="B26" s="13" t="s">
        <v>99</v>
      </c>
      <c r="C26" s="36">
        <v>590200</v>
      </c>
      <c r="D26" s="32">
        <f t="shared" si="2"/>
        <v>17706</v>
      </c>
      <c r="E26" s="59">
        <f t="shared" si="3"/>
        <v>9969658</v>
      </c>
      <c r="F26" s="13"/>
      <c r="G26" s="34"/>
      <c r="H26" s="12" t="s">
        <v>114</v>
      </c>
      <c r="I26" s="12" t="s">
        <v>115</v>
      </c>
      <c r="J26" s="28">
        <v>556000</v>
      </c>
      <c r="K26" s="32">
        <f t="shared" si="4"/>
        <v>33360</v>
      </c>
      <c r="L26" s="34"/>
      <c r="M26" s="34"/>
      <c r="N26" s="34"/>
      <c r="O26" s="62"/>
      <c r="P26" s="62"/>
      <c r="Q26" s="34"/>
      <c r="R26" s="59">
        <f t="shared" si="5"/>
        <v>9694972</v>
      </c>
      <c r="S26" s="24"/>
      <c r="T26" s="36">
        <f t="shared" si="0"/>
        <v>-274686</v>
      </c>
      <c r="U26" s="36">
        <f t="shared" si="1"/>
        <v>-5660209.882649997</v>
      </c>
    </row>
    <row r="27" spans="1:21" ht="15.75" customHeight="1">
      <c r="A27" s="13" t="s">
        <v>116</v>
      </c>
      <c r="B27" s="13" t="s">
        <v>99</v>
      </c>
      <c r="C27" s="36">
        <v>590200</v>
      </c>
      <c r="D27" s="32">
        <f t="shared" si="2"/>
        <v>17706</v>
      </c>
      <c r="E27" s="59">
        <f t="shared" si="3"/>
        <v>9969658</v>
      </c>
      <c r="F27" s="13"/>
      <c r="G27" s="34"/>
      <c r="H27" s="9" t="s">
        <v>116</v>
      </c>
      <c r="I27" s="13" t="s">
        <v>117</v>
      </c>
      <c r="J27" s="32">
        <v>557800</v>
      </c>
      <c r="K27" s="32">
        <f t="shared" si="4"/>
        <v>33468</v>
      </c>
      <c r="L27" s="34" t="s">
        <v>118</v>
      </c>
      <c r="M27" s="34"/>
      <c r="N27" s="34"/>
      <c r="O27" s="62"/>
      <c r="P27" s="61"/>
      <c r="Q27" s="33"/>
      <c r="R27" s="59">
        <f t="shared" si="5"/>
        <v>9726358.6</v>
      </c>
      <c r="S27" s="24"/>
      <c r="T27" s="36">
        <f t="shared" si="0"/>
        <v>-243299.40000000037</v>
      </c>
      <c r="U27" s="36">
        <f t="shared" si="1"/>
        <v>-5903509.282649998</v>
      </c>
    </row>
    <row r="28" spans="1:21" ht="16.5">
      <c r="A28" s="13" t="s">
        <v>119</v>
      </c>
      <c r="B28" s="13" t="s">
        <v>99</v>
      </c>
      <c r="C28" s="36">
        <v>590200</v>
      </c>
      <c r="D28" s="32">
        <f t="shared" si="2"/>
        <v>17706</v>
      </c>
      <c r="E28" s="59">
        <f>ROUND((C28+D28)*3,0)</f>
        <v>1823718</v>
      </c>
      <c r="F28" s="13" t="s">
        <v>69</v>
      </c>
      <c r="G28" s="2"/>
      <c r="H28" s="13" t="s">
        <v>70</v>
      </c>
      <c r="I28" s="13" t="s">
        <v>71</v>
      </c>
      <c r="J28" s="32">
        <v>557800</v>
      </c>
      <c r="K28" s="32">
        <f t="shared" si="4"/>
        <v>33468</v>
      </c>
      <c r="L28" s="3" t="s">
        <v>69</v>
      </c>
      <c r="M28" s="2"/>
      <c r="N28" s="2"/>
      <c r="O28" s="61"/>
      <c r="P28" s="61"/>
      <c r="Q28" s="26"/>
      <c r="R28" s="59">
        <f>(J28+K28)*3</f>
        <v>1773804</v>
      </c>
      <c r="S28" s="24"/>
      <c r="T28" s="36">
        <f>-E28+R28</f>
        <v>-49914</v>
      </c>
      <c r="U28" s="36">
        <f>U27+T28</f>
        <v>-5953423.282649998</v>
      </c>
    </row>
    <row r="29" spans="1:21" ht="37.5" customHeight="1">
      <c r="A29" s="43" t="s">
        <v>72</v>
      </c>
      <c r="B29" s="14"/>
      <c r="C29" s="14" t="s">
        <v>63</v>
      </c>
      <c r="D29" s="14"/>
      <c r="E29" s="60">
        <f>C28*54.6</f>
        <v>32224920</v>
      </c>
      <c r="F29" s="22"/>
      <c r="H29" s="43" t="s">
        <v>72</v>
      </c>
      <c r="I29" s="22"/>
      <c r="J29" s="22"/>
      <c r="K29" s="52"/>
      <c r="Q29" s="33" t="s">
        <v>63</v>
      </c>
      <c r="R29" s="60">
        <f>J28*54.6</f>
        <v>30455880</v>
      </c>
      <c r="S29" s="22"/>
      <c r="T29" s="44">
        <f>-E29+R29</f>
        <v>-1769040</v>
      </c>
      <c r="U29" s="36">
        <f>U28+T29</f>
        <v>-7722463.282649998</v>
      </c>
    </row>
    <row r="30" spans="1:18" ht="16.5">
      <c r="A30" s="42" t="s">
        <v>74</v>
      </c>
      <c r="B30" s="2"/>
      <c r="C30" s="2"/>
      <c r="D30" s="2"/>
      <c r="E30" s="61"/>
      <c r="F30" s="2"/>
      <c r="G30" s="2"/>
      <c r="H30" s="2"/>
      <c r="I30" s="2" t="s">
        <v>120</v>
      </c>
      <c r="J30" s="2"/>
      <c r="K30" s="2"/>
      <c r="L30" s="2"/>
      <c r="M30" s="2"/>
      <c r="N30" s="2"/>
      <c r="O30" s="61"/>
      <c r="P30" s="61"/>
      <c r="Q30" s="2"/>
      <c r="R30" s="61"/>
    </row>
    <row r="31" spans="1:18" ht="16.5">
      <c r="A31" s="2"/>
      <c r="B31" s="2"/>
      <c r="C31" s="2"/>
      <c r="D31" s="2"/>
      <c r="E31" s="61"/>
      <c r="F31" s="2"/>
      <c r="G31" s="2"/>
      <c r="H31" s="2"/>
      <c r="I31" s="45" t="s">
        <v>76</v>
      </c>
      <c r="J31" s="2"/>
      <c r="K31" s="2"/>
      <c r="L31" s="2"/>
      <c r="M31" s="2"/>
      <c r="N31" s="2"/>
      <c r="O31" s="61"/>
      <c r="P31" s="61"/>
      <c r="Q31" s="33"/>
      <c r="R31" s="61"/>
    </row>
    <row r="32" spans="1:18" ht="16.5">
      <c r="A32" s="2"/>
      <c r="B32" s="2"/>
      <c r="C32" s="2"/>
      <c r="D32" s="2"/>
      <c r="E32" s="61"/>
      <c r="F32" s="2"/>
      <c r="G32" s="2"/>
      <c r="H32" s="2"/>
      <c r="I32" s="2" t="s">
        <v>121</v>
      </c>
      <c r="J32" s="2"/>
      <c r="K32" s="2"/>
      <c r="L32" s="2"/>
      <c r="M32" s="2"/>
      <c r="N32" s="2"/>
      <c r="O32" s="61"/>
      <c r="P32" s="61"/>
      <c r="Q32" s="2"/>
      <c r="R32" s="61"/>
    </row>
    <row r="33" spans="1:18" ht="16.5">
      <c r="A33" s="2"/>
      <c r="B33" s="2"/>
      <c r="C33" s="2"/>
      <c r="D33" s="2"/>
      <c r="E33" s="61"/>
      <c r="F33" s="2"/>
      <c r="G33" s="2"/>
      <c r="H33" s="2"/>
      <c r="I33" s="2" t="s">
        <v>122</v>
      </c>
      <c r="J33" s="2"/>
      <c r="K33" s="2"/>
      <c r="L33" s="2"/>
      <c r="M33" s="2"/>
      <c r="N33" s="2"/>
      <c r="O33" s="61"/>
      <c r="P33" s="61"/>
      <c r="Q33" s="2"/>
      <c r="R33" s="61"/>
    </row>
    <row r="34" ht="16.5">
      <c r="I34" s="45" t="s">
        <v>34</v>
      </c>
    </row>
    <row r="35" ht="16.5">
      <c r="I35" s="45" t="s">
        <v>97</v>
      </c>
    </row>
    <row r="36" ht="16.5">
      <c r="I36" s="45"/>
    </row>
    <row r="37" ht="16.5">
      <c r="I37" s="45"/>
    </row>
    <row r="38" ht="16.5">
      <c r="I38" s="45"/>
    </row>
    <row r="41" ht="27" customHeight="1">
      <c r="A41" s="1" t="s">
        <v>96</v>
      </c>
    </row>
    <row r="42" ht="9" customHeight="1"/>
    <row r="43" spans="1:21" ht="27.75" customHeight="1">
      <c r="A43" s="4"/>
      <c r="B43" s="5" t="s">
        <v>49</v>
      </c>
      <c r="C43" s="6"/>
      <c r="D43" s="6"/>
      <c r="E43" s="54"/>
      <c r="F43" s="7"/>
      <c r="G43" s="2"/>
      <c r="H43" s="4"/>
      <c r="I43" s="4" t="s">
        <v>54</v>
      </c>
      <c r="J43" s="6"/>
      <c r="K43" s="6"/>
      <c r="L43" s="4"/>
      <c r="M43" s="6" t="s">
        <v>44</v>
      </c>
      <c r="N43" s="6"/>
      <c r="O43" s="54"/>
      <c r="P43" s="54"/>
      <c r="Q43" s="6"/>
      <c r="R43" s="63"/>
      <c r="S43" s="6"/>
      <c r="T43" s="37" t="s">
        <v>65</v>
      </c>
      <c r="U43" s="23"/>
    </row>
    <row r="44" spans="1:21" ht="97.5">
      <c r="A44" s="13" t="s">
        <v>48</v>
      </c>
      <c r="B44" s="13" t="s">
        <v>50</v>
      </c>
      <c r="C44" s="13" t="s">
        <v>51</v>
      </c>
      <c r="D44" s="14" t="s">
        <v>42</v>
      </c>
      <c r="E44" s="55" t="s">
        <v>52</v>
      </c>
      <c r="F44" s="13" t="s">
        <v>53</v>
      </c>
      <c r="G44" s="3"/>
      <c r="H44" s="13" t="s">
        <v>48</v>
      </c>
      <c r="I44" s="14" t="s">
        <v>58</v>
      </c>
      <c r="J44" s="14" t="s">
        <v>59</v>
      </c>
      <c r="K44" s="14" t="s">
        <v>45</v>
      </c>
      <c r="L44" s="14" t="s">
        <v>57</v>
      </c>
      <c r="M44" s="14" t="s">
        <v>33</v>
      </c>
      <c r="N44" s="14" t="s">
        <v>41</v>
      </c>
      <c r="O44" s="55" t="s">
        <v>94</v>
      </c>
      <c r="P44" s="55" t="s">
        <v>47</v>
      </c>
      <c r="Q44" s="13" t="s">
        <v>53</v>
      </c>
      <c r="R44" s="55" t="s">
        <v>64</v>
      </c>
      <c r="S44" s="14"/>
      <c r="T44" s="13" t="s">
        <v>61</v>
      </c>
      <c r="U44" s="22" t="s">
        <v>62</v>
      </c>
    </row>
    <row r="45" spans="1:21" ht="18" thickBot="1">
      <c r="A45" s="9" t="s">
        <v>86</v>
      </c>
      <c r="B45" s="10" t="s">
        <v>123</v>
      </c>
      <c r="C45" s="27">
        <v>313100</v>
      </c>
      <c r="D45" s="27">
        <f>C45*0.03</f>
        <v>9393</v>
      </c>
      <c r="E45" s="56"/>
      <c r="F45" s="9"/>
      <c r="G45" s="3"/>
      <c r="H45" s="19" t="s">
        <v>86</v>
      </c>
      <c r="I45" s="19"/>
      <c r="J45" s="11"/>
      <c r="K45" s="11"/>
      <c r="L45" s="46" t="s">
        <v>123</v>
      </c>
      <c r="M45" s="40">
        <v>313100</v>
      </c>
      <c r="N45" s="27">
        <f>M45*0.03</f>
        <v>9393</v>
      </c>
      <c r="O45" s="66"/>
      <c r="P45" s="56"/>
      <c r="Q45" s="9"/>
      <c r="R45" s="56"/>
      <c r="S45" s="9"/>
      <c r="T45" s="9"/>
      <c r="U45" s="20"/>
    </row>
    <row r="46" spans="1:21" ht="18" thickTop="1">
      <c r="A46" s="9" t="s">
        <v>88</v>
      </c>
      <c r="B46" s="10"/>
      <c r="C46" s="27"/>
      <c r="D46" s="27"/>
      <c r="E46" s="56">
        <f>(C45+D45)*2.3</f>
        <v>741733.8999999999</v>
      </c>
      <c r="F46" s="9" t="s">
        <v>89</v>
      </c>
      <c r="G46" s="3"/>
      <c r="H46" s="9" t="s">
        <v>88</v>
      </c>
      <c r="I46" s="19"/>
      <c r="J46" s="19"/>
      <c r="K46" s="19"/>
      <c r="L46" s="10" t="s">
        <v>123</v>
      </c>
      <c r="M46" s="27">
        <v>313100</v>
      </c>
      <c r="N46" s="27">
        <f>M46*0.03</f>
        <v>9393</v>
      </c>
      <c r="O46" s="66"/>
      <c r="P46" s="56">
        <f>M46*2.3</f>
        <v>720130</v>
      </c>
      <c r="Q46" s="9" t="s">
        <v>89</v>
      </c>
      <c r="R46" s="56"/>
      <c r="S46" s="9"/>
      <c r="T46" s="9"/>
      <c r="U46" s="9"/>
    </row>
    <row r="47" spans="1:21" ht="16.5">
      <c r="A47" s="12"/>
      <c r="B47" s="15"/>
      <c r="C47" s="28"/>
      <c r="D47" s="28"/>
      <c r="E47" s="57">
        <f>(C45+D45)*16.4</f>
        <v>5288885.199999999</v>
      </c>
      <c r="F47" s="12" t="s">
        <v>56</v>
      </c>
      <c r="G47" s="3"/>
      <c r="H47" s="21"/>
      <c r="I47" s="19"/>
      <c r="J47" s="19"/>
      <c r="K47" s="19"/>
      <c r="L47" s="12"/>
      <c r="M47" s="31"/>
      <c r="N47" s="31"/>
      <c r="O47" s="70"/>
      <c r="P47" s="57">
        <f>(M45+N45)*16.4</f>
        <v>5288885.199999999</v>
      </c>
      <c r="Q47" s="12" t="s">
        <v>56</v>
      </c>
      <c r="R47" s="57">
        <f>P47</f>
        <v>5288885.199999999</v>
      </c>
      <c r="S47" s="12"/>
      <c r="T47" s="16">
        <f>-E47+R47</f>
        <v>0</v>
      </c>
      <c r="U47" s="16">
        <f>T47</f>
        <v>0</v>
      </c>
    </row>
    <row r="48" spans="1:21" ht="18" thickBot="1">
      <c r="A48" s="17" t="s">
        <v>90</v>
      </c>
      <c r="B48" s="8" t="s">
        <v>66</v>
      </c>
      <c r="C48" s="29">
        <v>321100</v>
      </c>
      <c r="D48" s="29">
        <f>C48*0.03</f>
        <v>9633</v>
      </c>
      <c r="E48" s="58"/>
      <c r="F48" s="8"/>
      <c r="G48" s="3"/>
      <c r="H48" s="8" t="s">
        <v>91</v>
      </c>
      <c r="I48" s="12"/>
      <c r="J48" s="12"/>
      <c r="K48" s="3"/>
      <c r="L48" s="39" t="s">
        <v>84</v>
      </c>
      <c r="M48" s="32">
        <v>321100</v>
      </c>
      <c r="N48" s="29">
        <f>M48*0.03</f>
        <v>9633</v>
      </c>
      <c r="O48" s="68"/>
      <c r="P48" s="58"/>
      <c r="Q48" s="25"/>
      <c r="R48" s="64"/>
      <c r="S48" s="8" t="s">
        <v>60</v>
      </c>
      <c r="T48" s="8"/>
      <c r="U48" s="8"/>
    </row>
    <row r="49" spans="1:21" ht="18" thickTop="1">
      <c r="A49" s="12"/>
      <c r="B49" s="18"/>
      <c r="C49" s="30"/>
      <c r="D49" s="30"/>
      <c r="E49" s="57">
        <f>(C48+D48)*16.4</f>
        <v>5424021.199999999</v>
      </c>
      <c r="F49" s="12" t="s">
        <v>56</v>
      </c>
      <c r="G49" s="3"/>
      <c r="H49" s="12" t="s">
        <v>92</v>
      </c>
      <c r="I49" s="12" t="s">
        <v>67</v>
      </c>
      <c r="J49" s="28">
        <v>306400</v>
      </c>
      <c r="K49" s="32">
        <f>J49*0.06</f>
        <v>18384</v>
      </c>
      <c r="L49" s="3"/>
      <c r="M49" s="32">
        <f>M48*0.997</f>
        <v>320136.7</v>
      </c>
      <c r="N49" s="26"/>
      <c r="O49" s="69">
        <f>M49*0.04</f>
        <v>12805.468</v>
      </c>
      <c r="P49" s="57">
        <f>(M48+N48)*3+(J49+K49)*9+(M48+N48)*2.125/2+(J49+K49)*2.125/2+(J49+K49)*2.325</f>
        <v>5366864.6125</v>
      </c>
      <c r="Q49" s="3"/>
      <c r="R49" s="65">
        <f>(M48+N48)*3+(M49+O49)*9+(M48+N48)*2.125/2+(M49+O49)*2.125/2+(M49+O49)*2.325</f>
        <v>5467923.9186</v>
      </c>
      <c r="S49" s="9" t="s">
        <v>68</v>
      </c>
      <c r="T49" s="16">
        <f aca="true" t="shared" si="6" ref="T49:T69">-E49+R49</f>
        <v>43902.718600001186</v>
      </c>
      <c r="U49" s="16">
        <f>U47+T49</f>
        <v>43902.718600001186</v>
      </c>
    </row>
    <row r="50" spans="1:21" ht="16.5">
      <c r="A50" s="13" t="s">
        <v>1</v>
      </c>
      <c r="B50" s="13" t="s">
        <v>124</v>
      </c>
      <c r="C50" s="32">
        <v>328500</v>
      </c>
      <c r="D50" s="32">
        <f>C50*0.03</f>
        <v>9855</v>
      </c>
      <c r="E50" s="59">
        <f>(C50+D50)*16.4</f>
        <v>5549021.999999999</v>
      </c>
      <c r="F50" s="13"/>
      <c r="G50" s="34"/>
      <c r="H50" s="8" t="s">
        <v>1</v>
      </c>
      <c r="I50" s="8" t="s">
        <v>125</v>
      </c>
      <c r="J50" s="29">
        <v>309800</v>
      </c>
      <c r="K50" s="32">
        <f aca="true" t="shared" si="7" ref="K50:K68">J50*0.06</f>
        <v>18588</v>
      </c>
      <c r="L50" s="3" t="s">
        <v>4</v>
      </c>
      <c r="M50" s="32">
        <f>M49</f>
        <v>320136.7</v>
      </c>
      <c r="N50" s="26"/>
      <c r="O50" s="69">
        <f>M50*0.05</f>
        <v>16006.835000000001</v>
      </c>
      <c r="P50" s="58">
        <f>(J50+K50)*16.45</f>
        <v>5401982.6</v>
      </c>
      <c r="Q50" s="3"/>
      <c r="R50" s="65">
        <f>(M50+O50)*16.45</f>
        <v>5529561.15075</v>
      </c>
      <c r="S50" s="9"/>
      <c r="T50" s="16">
        <f t="shared" si="6"/>
        <v>-19460.84924999904</v>
      </c>
      <c r="U50" s="16">
        <f aca="true" t="shared" si="8" ref="U50:U69">U49+T50</f>
        <v>24441.869350002147</v>
      </c>
    </row>
    <row r="51" spans="1:21" ht="16.5">
      <c r="A51" s="13" t="s">
        <v>5</v>
      </c>
      <c r="B51" s="13" t="s">
        <v>126</v>
      </c>
      <c r="C51" s="32">
        <v>335900</v>
      </c>
      <c r="D51" s="32">
        <f aca="true" t="shared" si="9" ref="D51:D68">C51*0.03</f>
        <v>10077</v>
      </c>
      <c r="E51" s="59">
        <f aca="true" t="shared" si="10" ref="E51:E67">(C51+D51)*16.4</f>
        <v>5674022.8</v>
      </c>
      <c r="F51" s="13"/>
      <c r="G51" s="34"/>
      <c r="H51" s="13" t="s">
        <v>5</v>
      </c>
      <c r="I51" s="13" t="s">
        <v>127</v>
      </c>
      <c r="J51" s="32">
        <v>314500</v>
      </c>
      <c r="K51" s="32">
        <f t="shared" si="7"/>
        <v>18870</v>
      </c>
      <c r="L51" s="3" t="s">
        <v>8</v>
      </c>
      <c r="M51" s="32">
        <f>M50</f>
        <v>320136.7</v>
      </c>
      <c r="N51" s="26"/>
      <c r="O51" s="69">
        <f>M51*0.06</f>
        <v>19208.202</v>
      </c>
      <c r="P51" s="58">
        <f>(J51+K51)*16.45</f>
        <v>5483936.5</v>
      </c>
      <c r="Q51" s="47"/>
      <c r="R51" s="65">
        <f>(M51+O51)*16.45</f>
        <v>5582223.6378999995</v>
      </c>
      <c r="S51" s="20"/>
      <c r="T51" s="16">
        <f t="shared" si="6"/>
        <v>-91799.1621000003</v>
      </c>
      <c r="U51" s="16">
        <f t="shared" si="8"/>
        <v>-67357.29274999816</v>
      </c>
    </row>
    <row r="52" spans="1:21" ht="18" thickBot="1">
      <c r="A52" s="13" t="s">
        <v>9</v>
      </c>
      <c r="B52" s="13" t="s">
        <v>128</v>
      </c>
      <c r="C52" s="32">
        <v>343100</v>
      </c>
      <c r="D52" s="32">
        <f t="shared" si="9"/>
        <v>10293</v>
      </c>
      <c r="E52" s="59">
        <f t="shared" si="10"/>
        <v>5795645.199999999</v>
      </c>
      <c r="F52" s="13"/>
      <c r="G52" s="34"/>
      <c r="H52" s="12" t="s">
        <v>9</v>
      </c>
      <c r="I52" s="12" t="s">
        <v>129</v>
      </c>
      <c r="J52" s="28">
        <v>319400</v>
      </c>
      <c r="K52" s="32">
        <f t="shared" si="7"/>
        <v>19164</v>
      </c>
      <c r="L52" s="3"/>
      <c r="M52" s="32">
        <f>M51</f>
        <v>320136.7</v>
      </c>
      <c r="N52" s="26"/>
      <c r="O52" s="69">
        <f>M52*0.06</f>
        <v>19208.202</v>
      </c>
      <c r="P52" s="58">
        <f>(J52+K52)*16.45</f>
        <v>5569377.8</v>
      </c>
      <c r="Q52" s="48" t="s">
        <v>15</v>
      </c>
      <c r="R52" s="65">
        <f>(M52+O52)*16.45</f>
        <v>5582223.6378999995</v>
      </c>
      <c r="S52" s="41"/>
      <c r="T52" s="16">
        <f t="shared" si="6"/>
        <v>-213421.56209999975</v>
      </c>
      <c r="U52" s="16">
        <f t="shared" si="8"/>
        <v>-280778.8548499979</v>
      </c>
    </row>
    <row r="53" spans="1:21" ht="28.5" customHeight="1" thickTop="1">
      <c r="A53" s="13" t="s">
        <v>12</v>
      </c>
      <c r="B53" s="13" t="s">
        <v>130</v>
      </c>
      <c r="C53" s="32">
        <v>348600</v>
      </c>
      <c r="D53" s="32">
        <f t="shared" si="9"/>
        <v>10458</v>
      </c>
      <c r="E53" s="59">
        <f t="shared" si="10"/>
        <v>5888551.199999999</v>
      </c>
      <c r="F53" s="13"/>
      <c r="G53" s="34"/>
      <c r="H53" s="13" t="s">
        <v>12</v>
      </c>
      <c r="I53" s="13" t="s">
        <v>131</v>
      </c>
      <c r="J53" s="32">
        <v>324100</v>
      </c>
      <c r="K53" s="32">
        <f t="shared" si="7"/>
        <v>19446</v>
      </c>
      <c r="L53" s="3" t="s">
        <v>15</v>
      </c>
      <c r="M53" s="32">
        <f>M52</f>
        <v>320136.7</v>
      </c>
      <c r="N53" s="34"/>
      <c r="O53" s="69">
        <f>M53*0.06</f>
        <v>19208.202</v>
      </c>
      <c r="P53" s="58">
        <f>(J53+K53)*16.45</f>
        <v>5651331.7</v>
      </c>
      <c r="Q53" s="14" t="s">
        <v>132</v>
      </c>
      <c r="R53" s="57">
        <f>(J53+K53)*16.45</f>
        <v>5651331.7</v>
      </c>
      <c r="S53" s="9"/>
      <c r="T53" s="16">
        <f t="shared" si="6"/>
        <v>-237219.49999999907</v>
      </c>
      <c r="U53" s="16">
        <f t="shared" si="8"/>
        <v>-517998.354849997</v>
      </c>
    </row>
    <row r="54" spans="1:21" ht="16.5" customHeight="1">
      <c r="A54" s="13" t="s">
        <v>16</v>
      </c>
      <c r="B54" s="13" t="s">
        <v>78</v>
      </c>
      <c r="C54" s="32">
        <v>374800</v>
      </c>
      <c r="D54" s="32">
        <f t="shared" si="9"/>
        <v>11244</v>
      </c>
      <c r="E54" s="59">
        <f t="shared" si="10"/>
        <v>6331121.6</v>
      </c>
      <c r="F54" s="13"/>
      <c r="G54" s="34"/>
      <c r="H54" s="12" t="s">
        <v>133</v>
      </c>
      <c r="I54" s="12" t="s">
        <v>79</v>
      </c>
      <c r="J54" s="28">
        <v>337300</v>
      </c>
      <c r="K54" s="32">
        <f t="shared" si="7"/>
        <v>20238</v>
      </c>
      <c r="L54" s="3" t="s">
        <v>134</v>
      </c>
      <c r="M54" s="34"/>
      <c r="N54" s="34"/>
      <c r="O54" s="62"/>
      <c r="P54" s="62"/>
      <c r="Q54" s="26"/>
      <c r="R54" s="57">
        <f aca="true" t="shared" si="11" ref="R54:R67">(J54+K54)*16.45</f>
        <v>5881500.1</v>
      </c>
      <c r="S54" s="24"/>
      <c r="T54" s="36">
        <f t="shared" si="6"/>
        <v>-449621.5</v>
      </c>
      <c r="U54" s="36">
        <f t="shared" si="8"/>
        <v>-967619.854849997</v>
      </c>
    </row>
    <row r="55" spans="1:21" ht="18.75" customHeight="1">
      <c r="A55" s="13" t="s">
        <v>135</v>
      </c>
      <c r="B55" s="13" t="s">
        <v>136</v>
      </c>
      <c r="C55" s="32">
        <v>382300</v>
      </c>
      <c r="D55" s="32">
        <f t="shared" si="9"/>
        <v>11469</v>
      </c>
      <c r="E55" s="59">
        <f t="shared" si="10"/>
        <v>6457811.6</v>
      </c>
      <c r="F55" s="13"/>
      <c r="G55" s="34"/>
      <c r="H55" s="12" t="s">
        <v>135</v>
      </c>
      <c r="I55" s="12" t="s">
        <v>137</v>
      </c>
      <c r="J55" s="28">
        <v>345200</v>
      </c>
      <c r="K55" s="32">
        <f t="shared" si="7"/>
        <v>20712</v>
      </c>
      <c r="L55" s="3"/>
      <c r="M55" s="34"/>
      <c r="N55" s="34"/>
      <c r="O55" s="62"/>
      <c r="P55" s="62"/>
      <c r="Q55" s="38"/>
      <c r="R55" s="57">
        <f t="shared" si="11"/>
        <v>6019252.399999999</v>
      </c>
      <c r="S55" s="24"/>
      <c r="T55" s="36">
        <f t="shared" si="6"/>
        <v>-438559.2000000002</v>
      </c>
      <c r="U55" s="36">
        <f t="shared" si="8"/>
        <v>-1406179.0548499972</v>
      </c>
    </row>
    <row r="56" spans="1:21" ht="15.75" customHeight="1">
      <c r="A56" s="13" t="s">
        <v>138</v>
      </c>
      <c r="B56" s="13" t="s">
        <v>139</v>
      </c>
      <c r="C56" s="32">
        <v>387800</v>
      </c>
      <c r="D56" s="32">
        <f t="shared" si="9"/>
        <v>11634</v>
      </c>
      <c r="E56" s="59">
        <f t="shared" si="10"/>
        <v>6550717.6</v>
      </c>
      <c r="F56" s="13"/>
      <c r="G56" s="26"/>
      <c r="H56" s="12" t="s">
        <v>138</v>
      </c>
      <c r="I56" s="12" t="s">
        <v>140</v>
      </c>
      <c r="J56" s="28">
        <v>352800</v>
      </c>
      <c r="K56" s="32">
        <f t="shared" si="7"/>
        <v>21168</v>
      </c>
      <c r="L56" s="3"/>
      <c r="M56" s="34"/>
      <c r="N56" s="34"/>
      <c r="O56" s="62"/>
      <c r="P56" s="62"/>
      <c r="Q56" s="26"/>
      <c r="R56" s="57">
        <f t="shared" si="11"/>
        <v>6151773.6</v>
      </c>
      <c r="S56" s="24"/>
      <c r="T56" s="36">
        <f t="shared" si="6"/>
        <v>-398944</v>
      </c>
      <c r="U56" s="36">
        <f t="shared" si="8"/>
        <v>-1805123.0548499972</v>
      </c>
    </row>
    <row r="57" spans="1:21" ht="16.5">
      <c r="A57" s="13" t="s">
        <v>141</v>
      </c>
      <c r="B57" s="13" t="s">
        <v>142</v>
      </c>
      <c r="C57" s="32">
        <v>392800</v>
      </c>
      <c r="D57" s="32">
        <f t="shared" si="9"/>
        <v>11784</v>
      </c>
      <c r="E57" s="59">
        <f t="shared" si="10"/>
        <v>6635177.6</v>
      </c>
      <c r="F57" s="13"/>
      <c r="G57" s="26"/>
      <c r="H57" s="12" t="s">
        <v>141</v>
      </c>
      <c r="I57" s="12" t="s">
        <v>143</v>
      </c>
      <c r="J57" s="28">
        <v>359300</v>
      </c>
      <c r="K57" s="32">
        <f t="shared" si="7"/>
        <v>21558</v>
      </c>
      <c r="L57" s="3"/>
      <c r="M57" s="34"/>
      <c r="N57" s="34"/>
      <c r="O57" s="62"/>
      <c r="P57" s="62"/>
      <c r="Q57" s="26"/>
      <c r="R57" s="57">
        <f t="shared" si="11"/>
        <v>6265114.1</v>
      </c>
      <c r="S57" s="24"/>
      <c r="T57" s="36">
        <f t="shared" si="6"/>
        <v>-370063.5</v>
      </c>
      <c r="U57" s="36">
        <f t="shared" si="8"/>
        <v>-2175186.554849997</v>
      </c>
    </row>
    <row r="58" spans="1:21" ht="16.5">
      <c r="A58" s="13" t="s">
        <v>31</v>
      </c>
      <c r="B58" s="13" t="s">
        <v>144</v>
      </c>
      <c r="C58" s="32">
        <v>396200</v>
      </c>
      <c r="D58" s="32">
        <f t="shared" si="9"/>
        <v>11886</v>
      </c>
      <c r="E58" s="59">
        <f t="shared" si="10"/>
        <v>6692610.399999999</v>
      </c>
      <c r="F58" s="13"/>
      <c r="G58" s="26"/>
      <c r="H58" s="9" t="s">
        <v>31</v>
      </c>
      <c r="I58" s="9" t="s">
        <v>145</v>
      </c>
      <c r="J58" s="27">
        <v>363900</v>
      </c>
      <c r="K58" s="32">
        <f t="shared" si="7"/>
        <v>21834</v>
      </c>
      <c r="L58" s="3"/>
      <c r="M58" s="34"/>
      <c r="N58" s="34"/>
      <c r="O58" s="62"/>
      <c r="P58" s="62"/>
      <c r="R58" s="57">
        <f t="shared" si="11"/>
        <v>6345324.3</v>
      </c>
      <c r="S58" s="24"/>
      <c r="T58" s="36">
        <f t="shared" si="6"/>
        <v>-347286.0999999996</v>
      </c>
      <c r="U58" s="36">
        <f t="shared" si="8"/>
        <v>-2522472.654849997</v>
      </c>
    </row>
    <row r="59" spans="1:21" ht="16.5">
      <c r="A59" s="35" t="s">
        <v>98</v>
      </c>
      <c r="B59" s="13" t="s">
        <v>146</v>
      </c>
      <c r="C59" s="36">
        <v>399700</v>
      </c>
      <c r="D59" s="32">
        <f t="shared" si="9"/>
        <v>11991</v>
      </c>
      <c r="E59" s="59">
        <f t="shared" si="10"/>
        <v>6751732.399999999</v>
      </c>
      <c r="F59" s="13"/>
      <c r="G59" s="26"/>
      <c r="H59" s="13" t="s">
        <v>98</v>
      </c>
      <c r="I59" s="13" t="s">
        <v>147</v>
      </c>
      <c r="J59" s="32">
        <v>368100</v>
      </c>
      <c r="K59" s="32">
        <f t="shared" si="7"/>
        <v>22086</v>
      </c>
      <c r="L59" s="3"/>
      <c r="M59" s="34"/>
      <c r="N59" s="34"/>
      <c r="O59" s="62"/>
      <c r="P59" s="62"/>
      <c r="Q59" s="26"/>
      <c r="R59" s="57">
        <f t="shared" si="11"/>
        <v>6418559.7</v>
      </c>
      <c r="S59" s="24"/>
      <c r="T59" s="36">
        <f t="shared" si="6"/>
        <v>-333172.69999999925</v>
      </c>
      <c r="U59" s="36">
        <f t="shared" si="8"/>
        <v>-2855645.354849996</v>
      </c>
    </row>
    <row r="60" spans="1:21" ht="16.5">
      <c r="A60" s="13" t="s">
        <v>101</v>
      </c>
      <c r="B60" s="13" t="s">
        <v>148</v>
      </c>
      <c r="C60" s="36">
        <v>403100</v>
      </c>
      <c r="D60" s="32">
        <f t="shared" si="9"/>
        <v>12093</v>
      </c>
      <c r="E60" s="59">
        <f t="shared" si="10"/>
        <v>6809165.199999999</v>
      </c>
      <c r="F60" s="13"/>
      <c r="G60" s="34"/>
      <c r="H60" s="12" t="s">
        <v>102</v>
      </c>
      <c r="I60" s="12" t="s">
        <v>149</v>
      </c>
      <c r="J60" s="28">
        <v>370800</v>
      </c>
      <c r="K60" s="32">
        <f t="shared" si="7"/>
        <v>22248</v>
      </c>
      <c r="L60" s="34"/>
      <c r="M60" s="34"/>
      <c r="N60" s="34"/>
      <c r="O60" s="62"/>
      <c r="P60" s="62"/>
      <c r="Q60" s="34"/>
      <c r="R60" s="57">
        <f t="shared" si="11"/>
        <v>6465639.6</v>
      </c>
      <c r="S60" s="24"/>
      <c r="T60" s="36">
        <f t="shared" si="6"/>
        <v>-343525.5999999996</v>
      </c>
      <c r="U60" s="36">
        <f t="shared" si="8"/>
        <v>-3199170.9548499957</v>
      </c>
    </row>
    <row r="61" spans="1:21" ht="16.5">
      <c r="A61" s="13" t="s">
        <v>104</v>
      </c>
      <c r="B61" s="13" t="s">
        <v>150</v>
      </c>
      <c r="C61" s="36">
        <v>406500</v>
      </c>
      <c r="D61" s="32">
        <f t="shared" si="9"/>
        <v>12195</v>
      </c>
      <c r="E61" s="59">
        <f t="shared" si="10"/>
        <v>6866597.999999999</v>
      </c>
      <c r="F61" s="13"/>
      <c r="G61" s="34"/>
      <c r="H61" s="12" t="s">
        <v>105</v>
      </c>
      <c r="I61" s="12" t="s">
        <v>151</v>
      </c>
      <c r="J61" s="28">
        <v>373400</v>
      </c>
      <c r="K61" s="32">
        <f t="shared" si="7"/>
        <v>22404</v>
      </c>
      <c r="L61" s="34"/>
      <c r="M61" s="34"/>
      <c r="N61" s="34"/>
      <c r="O61" s="62"/>
      <c r="P61" s="62"/>
      <c r="Q61" s="34"/>
      <c r="R61" s="57">
        <f t="shared" si="11"/>
        <v>6510975.8</v>
      </c>
      <c r="S61" s="24"/>
      <c r="T61" s="36">
        <f t="shared" si="6"/>
        <v>-355622.19999999925</v>
      </c>
      <c r="U61" s="36">
        <f t="shared" si="8"/>
        <v>-3554793.154849995</v>
      </c>
    </row>
    <row r="62" spans="1:21" ht="16.5">
      <c r="A62" s="13" t="s">
        <v>107</v>
      </c>
      <c r="B62" s="13" t="s">
        <v>152</v>
      </c>
      <c r="C62" s="36">
        <v>409900</v>
      </c>
      <c r="D62" s="32">
        <f t="shared" si="9"/>
        <v>12297</v>
      </c>
      <c r="E62" s="59">
        <f t="shared" si="10"/>
        <v>6924030.8</v>
      </c>
      <c r="F62" s="13"/>
      <c r="G62" s="34"/>
      <c r="H62" s="12" t="s">
        <v>108</v>
      </c>
      <c r="I62" s="12" t="s">
        <v>153</v>
      </c>
      <c r="J62" s="28">
        <v>376000</v>
      </c>
      <c r="K62" s="32">
        <f t="shared" si="7"/>
        <v>22560</v>
      </c>
      <c r="L62" s="34"/>
      <c r="M62" s="34"/>
      <c r="N62" s="34"/>
      <c r="O62" s="62"/>
      <c r="P62" s="62"/>
      <c r="Q62" s="34"/>
      <c r="R62" s="57">
        <f t="shared" si="11"/>
        <v>6556312</v>
      </c>
      <c r="S62" s="24"/>
      <c r="T62" s="36">
        <f t="shared" si="6"/>
        <v>-367718.7999999998</v>
      </c>
      <c r="U62" s="36">
        <f t="shared" si="8"/>
        <v>-3922511.9548499947</v>
      </c>
    </row>
    <row r="63" spans="1:21" ht="16.5">
      <c r="A63" s="13" t="s">
        <v>110</v>
      </c>
      <c r="B63" s="13" t="s">
        <v>154</v>
      </c>
      <c r="C63" s="36">
        <v>413300</v>
      </c>
      <c r="D63" s="32">
        <f t="shared" si="9"/>
        <v>12399</v>
      </c>
      <c r="E63" s="59">
        <f t="shared" si="10"/>
        <v>6981463.6</v>
      </c>
      <c r="F63" s="13" t="s">
        <v>73</v>
      </c>
      <c r="G63" s="34"/>
      <c r="H63" s="9" t="s">
        <v>110</v>
      </c>
      <c r="I63" s="9" t="s">
        <v>155</v>
      </c>
      <c r="J63" s="27">
        <v>378600</v>
      </c>
      <c r="K63" s="32">
        <f t="shared" si="7"/>
        <v>22716</v>
      </c>
      <c r="L63" s="3" t="s">
        <v>75</v>
      </c>
      <c r="M63" s="34"/>
      <c r="N63" s="34"/>
      <c r="O63" s="62"/>
      <c r="P63" s="62"/>
      <c r="Q63" s="34"/>
      <c r="R63" s="57">
        <f t="shared" si="11"/>
        <v>6601648.199999999</v>
      </c>
      <c r="S63" s="24"/>
      <c r="T63" s="36">
        <f t="shared" si="6"/>
        <v>-379815.4000000004</v>
      </c>
      <c r="U63" s="36">
        <f t="shared" si="8"/>
        <v>-4302327.354849995</v>
      </c>
    </row>
    <row r="64" spans="1:21" ht="16.5">
      <c r="A64" s="13" t="s">
        <v>112</v>
      </c>
      <c r="B64" s="13" t="s">
        <v>154</v>
      </c>
      <c r="C64" s="36">
        <v>413300</v>
      </c>
      <c r="D64" s="32">
        <f t="shared" si="9"/>
        <v>12399</v>
      </c>
      <c r="E64" s="59">
        <f t="shared" si="10"/>
        <v>6981463.6</v>
      </c>
      <c r="F64" s="13"/>
      <c r="G64" s="34"/>
      <c r="H64" s="13" t="s">
        <v>112</v>
      </c>
      <c r="I64" s="13" t="s">
        <v>156</v>
      </c>
      <c r="J64" s="32">
        <v>380000</v>
      </c>
      <c r="K64" s="32">
        <f t="shared" si="7"/>
        <v>22800</v>
      </c>
      <c r="L64" s="34"/>
      <c r="M64" s="34"/>
      <c r="N64" s="34"/>
      <c r="O64" s="62"/>
      <c r="P64" s="62"/>
      <c r="Q64" s="34"/>
      <c r="R64" s="57">
        <f t="shared" si="11"/>
        <v>6626060</v>
      </c>
      <c r="S64" s="24"/>
      <c r="T64" s="36">
        <f t="shared" si="6"/>
        <v>-355403.5999999996</v>
      </c>
      <c r="U64" s="36">
        <f t="shared" si="8"/>
        <v>-4657730.954849995</v>
      </c>
    </row>
    <row r="65" spans="1:21" ht="16.5">
      <c r="A65" s="13" t="s">
        <v>114</v>
      </c>
      <c r="B65" s="13" t="s">
        <v>157</v>
      </c>
      <c r="C65" s="36">
        <v>423600</v>
      </c>
      <c r="D65" s="32">
        <f t="shared" si="9"/>
        <v>12708</v>
      </c>
      <c r="E65" s="59">
        <f t="shared" si="10"/>
        <v>7155451.199999999</v>
      </c>
      <c r="F65" s="13"/>
      <c r="G65" s="34"/>
      <c r="H65" s="12" t="s">
        <v>158</v>
      </c>
      <c r="I65" s="12" t="s">
        <v>159</v>
      </c>
      <c r="J65" s="28">
        <v>393300</v>
      </c>
      <c r="K65" s="32">
        <f t="shared" si="7"/>
        <v>23598</v>
      </c>
      <c r="L65" s="34"/>
      <c r="M65" s="34"/>
      <c r="N65" s="34"/>
      <c r="O65" s="62"/>
      <c r="P65" s="62"/>
      <c r="Q65" s="34"/>
      <c r="R65" s="57">
        <f t="shared" si="11"/>
        <v>6857972.1</v>
      </c>
      <c r="S65" s="24"/>
      <c r="T65" s="36">
        <f t="shared" si="6"/>
        <v>-297479.0999999996</v>
      </c>
      <c r="U65" s="36">
        <f t="shared" si="8"/>
        <v>-4955210.054849994</v>
      </c>
    </row>
    <row r="66" spans="1:21" ht="15.75" customHeight="1">
      <c r="A66" s="13" t="s">
        <v>160</v>
      </c>
      <c r="B66" s="13" t="s">
        <v>161</v>
      </c>
      <c r="C66" s="36">
        <v>423600</v>
      </c>
      <c r="D66" s="32">
        <f t="shared" si="9"/>
        <v>12708</v>
      </c>
      <c r="E66" s="59">
        <f t="shared" si="10"/>
        <v>7155451.199999999</v>
      </c>
      <c r="F66" s="13"/>
      <c r="G66" s="34"/>
      <c r="H66" s="9" t="s">
        <v>160</v>
      </c>
      <c r="I66" s="12" t="s">
        <v>162</v>
      </c>
      <c r="J66" s="28">
        <v>394700</v>
      </c>
      <c r="K66" s="32">
        <f t="shared" si="7"/>
        <v>23682</v>
      </c>
      <c r="L66" s="34"/>
      <c r="M66" s="34"/>
      <c r="N66" s="34"/>
      <c r="O66" s="62"/>
      <c r="P66" s="61"/>
      <c r="Q66" s="33"/>
      <c r="R66" s="57">
        <f t="shared" si="11"/>
        <v>6882383.899999999</v>
      </c>
      <c r="S66" s="24"/>
      <c r="T66" s="36">
        <f t="shared" si="6"/>
        <v>-273067.2999999998</v>
      </c>
      <c r="U66" s="36">
        <f t="shared" si="8"/>
        <v>-5228277.354849994</v>
      </c>
    </row>
    <row r="67" spans="1:21" ht="15.75" customHeight="1">
      <c r="A67" s="13" t="s">
        <v>36</v>
      </c>
      <c r="B67" s="13" t="s">
        <v>161</v>
      </c>
      <c r="C67" s="36">
        <v>423600</v>
      </c>
      <c r="D67" s="32">
        <f t="shared" si="9"/>
        <v>12708</v>
      </c>
      <c r="E67" s="59">
        <f t="shared" si="10"/>
        <v>7155451.199999999</v>
      </c>
      <c r="F67" s="13"/>
      <c r="G67" s="34"/>
      <c r="H67" s="9" t="s">
        <v>36</v>
      </c>
      <c r="I67" s="12" t="s">
        <v>37</v>
      </c>
      <c r="J67" s="28">
        <v>395900</v>
      </c>
      <c r="K67" s="32">
        <f t="shared" si="7"/>
        <v>23754</v>
      </c>
      <c r="L67" s="34"/>
      <c r="M67" s="34"/>
      <c r="N67" s="34"/>
      <c r="O67" s="62"/>
      <c r="P67" s="61"/>
      <c r="Q67" s="33"/>
      <c r="R67" s="57">
        <f t="shared" si="11"/>
        <v>6903308.3</v>
      </c>
      <c r="S67" s="24"/>
      <c r="T67" s="36">
        <f>-E67+R67</f>
        <v>-252142.89999999944</v>
      </c>
      <c r="U67" s="36">
        <f>U66+T67</f>
        <v>-5480420.254849994</v>
      </c>
    </row>
    <row r="68" spans="1:21" ht="15.75" customHeight="1">
      <c r="A68" s="13" t="s">
        <v>38</v>
      </c>
      <c r="B68" s="13" t="s">
        <v>161</v>
      </c>
      <c r="C68" s="36">
        <v>423600</v>
      </c>
      <c r="D68" s="32">
        <f t="shared" si="9"/>
        <v>12708</v>
      </c>
      <c r="E68" s="59">
        <f>(C68+D68)*3</f>
        <v>1308924</v>
      </c>
      <c r="F68" s="13" t="s">
        <v>69</v>
      </c>
      <c r="G68" s="2"/>
      <c r="H68" s="13" t="s">
        <v>77</v>
      </c>
      <c r="I68" s="12" t="s">
        <v>39</v>
      </c>
      <c r="J68" s="28">
        <v>397300</v>
      </c>
      <c r="K68" s="32">
        <f t="shared" si="7"/>
        <v>23838</v>
      </c>
      <c r="L68" s="3" t="s">
        <v>69</v>
      </c>
      <c r="M68" s="2"/>
      <c r="N68" s="2"/>
      <c r="O68" s="61"/>
      <c r="P68" s="61"/>
      <c r="Q68" s="26"/>
      <c r="R68" s="59">
        <f>(J68+K68)*3</f>
        <v>1263414</v>
      </c>
      <c r="S68" s="24"/>
      <c r="T68" s="36">
        <f t="shared" si="6"/>
        <v>-45510</v>
      </c>
      <c r="U68" s="36">
        <f>U67+T68</f>
        <v>-5525930.254849994</v>
      </c>
    </row>
    <row r="69" spans="1:21" ht="42">
      <c r="A69" s="43" t="s">
        <v>82</v>
      </c>
      <c r="B69" s="14"/>
      <c r="C69" s="14" t="s">
        <v>81</v>
      </c>
      <c r="D69" s="14"/>
      <c r="E69" s="60">
        <f>C68*59.28</f>
        <v>25111008</v>
      </c>
      <c r="F69" s="22"/>
      <c r="H69" s="43" t="s">
        <v>82</v>
      </c>
      <c r="I69" s="22"/>
      <c r="J69" s="22"/>
      <c r="K69" s="52"/>
      <c r="Q69" s="33" t="s">
        <v>81</v>
      </c>
      <c r="R69" s="60">
        <f>J68*59.28</f>
        <v>23551944</v>
      </c>
      <c r="S69" s="20"/>
      <c r="T69" s="44">
        <f t="shared" si="6"/>
        <v>-1559064</v>
      </c>
      <c r="U69" s="36">
        <f t="shared" si="8"/>
        <v>-7084994.254849994</v>
      </c>
    </row>
    <row r="70" spans="1:18" ht="37.5" customHeight="1">
      <c r="A70" s="42" t="s">
        <v>83</v>
      </c>
      <c r="B70" s="2"/>
      <c r="C70" s="2"/>
      <c r="D70" s="2"/>
      <c r="E70" s="61"/>
      <c r="F70" s="2"/>
      <c r="G70" s="2"/>
      <c r="H70" s="2"/>
      <c r="I70" s="2" t="s">
        <v>120</v>
      </c>
      <c r="J70" s="2"/>
      <c r="K70" s="2"/>
      <c r="L70" s="2"/>
      <c r="M70" s="2"/>
      <c r="N70" s="2"/>
      <c r="O70" s="61"/>
      <c r="P70" s="61"/>
      <c r="Q70" s="2"/>
      <c r="R70" s="61"/>
    </row>
    <row r="71" spans="1:18" ht="16.5">
      <c r="A71" s="2" t="s">
        <v>80</v>
      </c>
      <c r="B71" s="2"/>
      <c r="C71" s="2"/>
      <c r="D71" s="2"/>
      <c r="E71" s="61"/>
      <c r="F71" s="2"/>
      <c r="G71" s="2"/>
      <c r="H71" s="2"/>
      <c r="I71" s="2" t="s">
        <v>121</v>
      </c>
      <c r="J71" s="2"/>
      <c r="K71" s="2"/>
      <c r="L71" s="2"/>
      <c r="M71" s="2"/>
      <c r="N71" s="2"/>
      <c r="O71" s="61"/>
      <c r="P71" s="61"/>
      <c r="Q71" s="33"/>
      <c r="R71" s="61"/>
    </row>
    <row r="72" spans="1:18" ht="16.5">
      <c r="A72" s="2"/>
      <c r="B72" s="2"/>
      <c r="C72" s="2"/>
      <c r="D72" s="2"/>
      <c r="E72" s="61"/>
      <c r="F72" s="2"/>
      <c r="G72" s="2"/>
      <c r="H72" s="2"/>
      <c r="I72" s="2" t="s">
        <v>40</v>
      </c>
      <c r="J72" s="2"/>
      <c r="K72" s="2"/>
      <c r="L72" s="2"/>
      <c r="M72" s="2"/>
      <c r="N72" s="2"/>
      <c r="O72" s="61"/>
      <c r="P72" s="61"/>
      <c r="Q72" s="2"/>
      <c r="R72" s="61"/>
    </row>
    <row r="73" spans="1:18" ht="16.5">
      <c r="A73" s="2"/>
      <c r="B73" s="2"/>
      <c r="C73" s="2"/>
      <c r="D73" s="2"/>
      <c r="E73" s="61"/>
      <c r="F73" s="2"/>
      <c r="G73" s="2"/>
      <c r="H73" s="2"/>
      <c r="I73" s="45" t="s">
        <v>35</v>
      </c>
      <c r="J73" s="2"/>
      <c r="K73" s="2"/>
      <c r="L73" s="2"/>
      <c r="M73" s="2"/>
      <c r="N73" s="2"/>
      <c r="O73" s="61"/>
      <c r="P73" s="61"/>
      <c r="Q73" s="2"/>
      <c r="R73" s="61"/>
    </row>
    <row r="74" ht="16.5">
      <c r="I74" s="45" t="s">
        <v>97</v>
      </c>
    </row>
    <row r="75" ht="16.5">
      <c r="I75" s="45"/>
    </row>
    <row r="76" ht="16.5">
      <c r="A76" t="s">
        <v>93</v>
      </c>
    </row>
  </sheetData>
  <printOptions/>
  <pageMargins left="0.3937007874015748" right="0.3937007874015748" top="0.43" bottom="0.3937007874015748" header="0" footer="0"/>
  <pageSetup fitToHeight="0" fitToWidth="1" horizontalDpi="600" verticalDpi="600" orientation="landscape" paperSize="9" scale="62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kyutech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Nishigaki</dc:creator>
  <cp:keywords/>
  <dc:description/>
  <cp:lastModifiedBy>小野寺 智雄</cp:lastModifiedBy>
  <cp:lastPrinted>2005-12-06T00:24:24Z</cp:lastPrinted>
  <dcterms:created xsi:type="dcterms:W3CDTF">2005-11-04T11:29:10Z</dcterms:created>
  <dcterms:modified xsi:type="dcterms:W3CDTF">2005-12-19T03:15:54Z</dcterms:modified>
  <cp:category/>
  <cp:version/>
  <cp:contentType/>
  <cp:contentStatus/>
</cp:coreProperties>
</file>